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malecka\Desktop\CER 05.06- gotowy projekt\"/>
    </mc:Choice>
  </mc:AlternateContent>
  <xr:revisionPtr revIDLastSave="0" documentId="8_{9DB98621-65C5-4AC3-BC7A-9615BD07F133}" xr6:coauthVersionLast="47" xr6:coauthVersionMax="47" xr10:uidLastSave="{00000000-0000-0000-0000-000000000000}"/>
  <bookViews>
    <workbookView xWindow="-110" yWindow="-110" windowWidth="19420" windowHeight="10420" xr2:uid="{8F9EEDD8-965E-4EB9-BD4C-09221A52A0B1}"/>
  </bookViews>
  <sheets>
    <sheet name="Arkusz1" sheetId="1" r:id="rId1"/>
  </sheets>
  <definedNames>
    <definedName name="_xlnm.Print_Area" localSheetId="0">Arkusz1!$A$1:$F$146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1" i="1" l="1"/>
  <c r="C91" i="1"/>
  <c r="C145" i="1"/>
  <c r="D145" i="1" s="1"/>
  <c r="C144" i="1"/>
  <c r="C143" i="1"/>
  <c r="C142" i="1"/>
  <c r="C141" i="1"/>
  <c r="D141" i="1" s="1"/>
  <c r="C140" i="1"/>
  <c r="C139" i="1"/>
  <c r="C138" i="1"/>
  <c r="C137" i="1"/>
  <c r="C136" i="1"/>
  <c r="C146" i="1" s="1"/>
  <c r="D137" i="1"/>
  <c r="B135" i="1"/>
  <c r="C119" i="1"/>
  <c r="C112" i="1"/>
  <c r="C113" i="1" s="1"/>
  <c r="D113" i="1"/>
  <c r="E113" i="1"/>
  <c r="B77" i="1"/>
  <c r="B79" i="1" s="1"/>
  <c r="D76" i="1"/>
  <c r="D78" i="1"/>
  <c r="B58" i="1"/>
  <c r="B59" i="1" s="1"/>
  <c r="D57" i="1"/>
  <c r="B48" i="1"/>
  <c r="D75" i="1"/>
  <c r="D64" i="1"/>
  <c r="D55" i="1"/>
  <c r="D45" i="1"/>
  <c r="B39" i="1"/>
  <c r="B40" i="1" s="1"/>
  <c r="D38" i="1"/>
  <c r="D37" i="1"/>
  <c r="D36" i="1"/>
  <c r="D29" i="1"/>
  <c r="D24" i="1"/>
  <c r="B69" i="1"/>
  <c r="B70" i="1" s="1"/>
  <c r="B100" i="1"/>
  <c r="C100" i="1" s="1"/>
  <c r="C105" i="1" s="1"/>
  <c r="C107" i="1" s="1"/>
  <c r="D91" i="1"/>
  <c r="D46" i="1"/>
  <c r="D47" i="1"/>
  <c r="D49" i="1"/>
  <c r="D68" i="1"/>
  <c r="D67" i="1"/>
  <c r="D66" i="1"/>
  <c r="D65" i="1"/>
  <c r="D56" i="1"/>
  <c r="D35" i="1"/>
  <c r="B30" i="1"/>
  <c r="C10" i="1"/>
  <c r="C11" i="1"/>
  <c r="C12" i="1"/>
  <c r="C13" i="1"/>
  <c r="D25" i="1"/>
  <c r="D26" i="1"/>
  <c r="D27" i="1"/>
  <c r="D28" i="1"/>
  <c r="D23" i="1"/>
  <c r="B7" i="1"/>
  <c r="B2" i="1"/>
  <c r="B3" i="1" s="1"/>
  <c r="B146" i="1" l="1"/>
  <c r="D139" i="1"/>
  <c r="D143" i="1"/>
  <c r="D136" i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D140" i="1"/>
  <c r="D144" i="1"/>
  <c r="D138" i="1"/>
  <c r="D142" i="1"/>
  <c r="D146" i="1"/>
  <c r="D135" i="1"/>
  <c r="F135" i="1" s="1"/>
  <c r="D80" i="1"/>
  <c r="D41" i="1"/>
  <c r="D60" i="1"/>
  <c r="D71" i="1"/>
  <c r="D31" i="1"/>
  <c r="C7" i="1"/>
  <c r="F146" i="1" l="1"/>
  <c r="B50" i="1" l="1"/>
  <c r="D51" i="1"/>
</calcChain>
</file>

<file path=xl/sharedStrings.xml><?xml version="1.0" encoding="utf-8"?>
<sst xmlns="http://schemas.openxmlformats.org/spreadsheetml/2006/main" count="151" uniqueCount="100">
  <si>
    <t>Założenia:</t>
  </si>
  <si>
    <t>Wynagrodzenie RBH</t>
  </si>
  <si>
    <t>Expert ds. prawnych (w ramach wydz. WWP)</t>
  </si>
  <si>
    <t>Kontakty ze świadczeniodawcami i Pacjentami</t>
  </si>
  <si>
    <t>Koordynator działań info-promo</t>
  </si>
  <si>
    <t>Czynność (pracochłonność w dniach roboczych)</t>
  </si>
  <si>
    <t>Suma</t>
  </si>
  <si>
    <t>Całkowite obciążenie pracą</t>
  </si>
  <si>
    <t>częstotliwość (ile razy – np. tygodniowo, miesięcznie, rocznie),</t>
  </si>
  <si>
    <t>Liczba roboczodni</t>
  </si>
  <si>
    <t>łącznie roboczodni</t>
  </si>
  <si>
    <t>Analityk binesowy/ekspert mrytoryczny</t>
  </si>
  <si>
    <t>Analityk binesowy/ekspert mrytoryczny (DL, DOK)</t>
  </si>
  <si>
    <t>Liczba roboczodni w msc</t>
  </si>
  <si>
    <t>Liczba osób</t>
  </si>
  <si>
    <t>Liczba roboczodni/msc</t>
  </si>
  <si>
    <t>Spotkania statusowe z Kierownictwem</t>
  </si>
  <si>
    <t>Przygotowanie raportów dla Kierownictwa</t>
  </si>
  <si>
    <t>częstotliwość w msc</t>
  </si>
  <si>
    <t>Przeprowdzenie analizy zagadnień</t>
  </si>
  <si>
    <t>Przygotowanie wymagań biznesowych dla zagdnien</t>
  </si>
  <si>
    <t>Spotkania ze świadczeniodawami i dostawcami</t>
  </si>
  <si>
    <t>Udział w spotkaniach merytorycznych</t>
  </si>
  <si>
    <t>Przygotowywnie pism informacyjnych, zapraszających do interesariuszy projektu</t>
  </si>
  <si>
    <t>Kontakty ze Pacjentami, oganiacjami pacjenckimi 
(informacje, krótkie prezentacje)</t>
  </si>
  <si>
    <t>Kontakty ze świadczeniodawcami i dostawcami 
(zachęcanie do udziału w CeR, informacje, wyjaśnienia)
dotarcie do wszystkich świadczeniodawców</t>
  </si>
  <si>
    <t>Przygotowanie i aktualizacji aktów wykonawcych do ustawy</t>
  </si>
  <si>
    <t>Współpraca z NFZ w przygotowaniu przepiow i umów po stronie NFZ</t>
  </si>
  <si>
    <t>Sposób realiacji zadań</t>
  </si>
  <si>
    <t>Zlecenie realizacji zadań na zewnątrz urzędu</t>
  </si>
  <si>
    <t>Powołanie zewnętrznego ciała (np. z udziałem przedstawicieli interesariuszy) realizującego zadania</t>
  </si>
  <si>
    <t>Wykorzystanie rozwiązań technologicznych zmniejszających obciążenia związane z realizacją zadania</t>
  </si>
  <si>
    <t>Utworzenie nowych etatów w jednostce</t>
  </si>
  <si>
    <t>Nie</t>
  </si>
  <si>
    <t>Tak</t>
  </si>
  <si>
    <t>Kwota</t>
  </si>
  <si>
    <t>Sposób realizacji</t>
  </si>
  <si>
    <t>Czy możliwe?</t>
  </si>
  <si>
    <t>Nowe etaty</t>
  </si>
  <si>
    <t>RAZEM:</t>
  </si>
  <si>
    <t>Przygotowanie materiałów informacyjnych</t>
  </si>
  <si>
    <t>Przygotowani odpowiedzi na zapytania prasowe</t>
  </si>
  <si>
    <t>Koordyncja działań info-promo MZ, NFZ, CeZ</t>
  </si>
  <si>
    <t>Prezentacje dla interesariuszy projektu</t>
  </si>
  <si>
    <t>Monitorowanie infomacji w mediach o CeR</t>
  </si>
  <si>
    <t>Zasoby MZ
przeniesione z innych zadań</t>
  </si>
  <si>
    <t>Liczba dni roboczych w roku</t>
  </si>
  <si>
    <t>Liczba dni urlopowych 1 pracownika w roku</t>
  </si>
  <si>
    <t>Liczba dni chorobowych 1 pracownika w roku</t>
  </si>
  <si>
    <t>Liczba dni szkoleniowych 1 pracownika w roku</t>
  </si>
  <si>
    <t>Liczba godzin przypadająca w dniu roboczym na 1 pracownika</t>
  </si>
  <si>
    <t>Zapotrzebowanie na etaty pracownicze w związku z nowymi zadaniami</t>
  </si>
  <si>
    <t>Dane w zakresie wynagrodzeń do OSR - na podstawie Rb-70 I kwartał 2023</t>
  </si>
  <si>
    <t>wynagrodzenia osobowe KSC wg Rb-70 I kw.2023</t>
  </si>
  <si>
    <t>liczba dodatkowych spraw (biorąc pod uwagę zakładaną liczbę interesariuszy)</t>
  </si>
  <si>
    <t>dane dot. częstotliwości występowania podobnych spraw</t>
  </si>
  <si>
    <t>Podstawa szacowania</t>
  </si>
  <si>
    <t>Roczna pracochłonność 6 pracowników (w godzinach):</t>
  </si>
  <si>
    <t>Liczba godzin poświęconych przez 6 pracowników swoim zadaniom w dniu roboczym</t>
  </si>
  <si>
    <t>Inne sprawy zarządcze</t>
  </si>
  <si>
    <t>6 etatów</t>
  </si>
  <si>
    <t>Zatrudnienie w CeR 
w 2025 r. - etaty</t>
  </si>
  <si>
    <t>Średnie wynagrodzenie
miesięczne brutto 
(dla pracowanika)</t>
  </si>
  <si>
    <t>Średnie wynagrodzenie
miesięczne netto na etat 
(dla pracowanika)</t>
  </si>
  <si>
    <t>Średnie wynagrodzenie
miesięczne brutto brutto w zł</t>
  </si>
  <si>
    <t>Kwota w OSR w roku 0</t>
  </si>
  <si>
    <t>OSR</t>
  </si>
  <si>
    <t>Liczba etatów</t>
  </si>
  <si>
    <t>Kwota roczna</t>
  </si>
  <si>
    <t xml:space="preserve">Koszty dla 6 etatów KSC w skali msc </t>
  </si>
  <si>
    <t>*5000 - komputer, 1000 - monitor, 800 - xx, 1000- monitor, 2000 - krzesło</t>
  </si>
  <si>
    <t>wydatki pozapłacowe dla 6 pracowowaników*</t>
  </si>
  <si>
    <t>Nagroda roczna (13  pensja) - 8,5% wynagrodzenia podstawowego</t>
  </si>
  <si>
    <t>Wskaźnik inflacji</t>
  </si>
  <si>
    <t>Wskaźnik inflacji:</t>
  </si>
  <si>
    <t>Wydatki pozapłacowe (koszt utworzenia nowego miejsca pracy)</t>
  </si>
  <si>
    <t>Wydatki płacowe MZ</t>
  </si>
  <si>
    <t xml:space="preserve">Wydatki  MZ 
RAZEM
</t>
  </si>
  <si>
    <t>Wydatki  MZ 
RAZEM
(skorygowane o wskaźnik inflacji)</t>
  </si>
  <si>
    <t>Kierownik</t>
  </si>
  <si>
    <t xml:space="preserve">Biuro </t>
  </si>
  <si>
    <t>Przygotowanie i aktualizacja dokumentacji (w tym na KS)</t>
  </si>
  <si>
    <t>Wsparcie Kierownika w przygotowaniu i aktualizacji dokumentacji</t>
  </si>
  <si>
    <t>Przygotowanie raportów statusowych dla Zespołu</t>
  </si>
  <si>
    <t>Rozważanie realizacji zadań przez obecnych pracowników</t>
  </si>
  <si>
    <t>Liczba roboczodni dla brakujących etatów</t>
  </si>
  <si>
    <t>Liczba Rbh dla brakujących etatów</t>
  </si>
  <si>
    <t xml:space="preserve">czas trwania procedury/wykonywania danej czynności (z uwzględnieniem np. KierownikA), </t>
  </si>
  <si>
    <t>Wsparcie Kierownik w przygotowaniu raportów statusowych</t>
  </si>
  <si>
    <t>Wynagrodzenie miesięczne/ os brutto/ średnie  dla członków Zespół w MZ (uwzględnia koszty pracodawcy, bez 13 pensji)
Dane na podstwie wynagrodzeń dotychczas zaangażowanych pracowników</t>
  </si>
  <si>
    <t>Zespół (13 os)</t>
  </si>
  <si>
    <t>Spotkania statusowe  Zespół</t>
  </si>
  <si>
    <t>Udzielanie odpowiedzi na pytania prawne Zespół 
i interesariuszy projektu</t>
  </si>
  <si>
    <t>Biuro</t>
  </si>
  <si>
    <t>Zespół MZ</t>
  </si>
  <si>
    <t>Wsparcie Kierownik w koordynowanu prac Zespołu</t>
  </si>
  <si>
    <t>Spotkania statusowe  Zespołu</t>
  </si>
  <si>
    <t>Spotkania statusowe Zespołu</t>
  </si>
  <si>
    <t xml:space="preserve">Udzielanie odpowiedzi na pytania interesariuszy 
(skrzynka CeR MZ) </t>
  </si>
  <si>
    <t>6 etatów KSC w skali 12 m-cy (rok 2 - 2025)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</si>
</sst>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\ &quot;zł&quot;"/>
    <numFmt numFmtId="165" formatCode="_-* #,##0.00\ _z_ł_-;\-* #,##0.00\ _z_ł_-;_-* &quot;-&quot;??\ _z_ł_-;_-@_-"/>
    <numFmt numFmtId="166" formatCode="0.0"/>
    <numFmt numFmtId="167" formatCode="_-* #,##0_-;\-* #,##0_-;_-* &quot;-&quot;??_-;_-@_-"/>
    <numFmt numFmtId="168" formatCode="0.0%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1"/>
      <color rgb="FF0070C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9"/>
      <name val="Aptos Narrow"/>
      <family val="2"/>
      <charset val="238"/>
      <scheme val="minor"/>
    </font>
    <font>
      <b/>
      <sz val="9"/>
      <color theme="1"/>
      <name val="Aptos Narrow"/>
      <family val="2"/>
      <charset val="238"/>
      <scheme val="minor"/>
    </font>
    <font>
      <sz val="9"/>
      <color rgb="FFFF00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top" wrapText="1"/>
    </xf>
    <xf numFmtId="0" fontId="4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43" fontId="4" fillId="2" borderId="0" xfId="1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43" fontId="0" fillId="0" borderId="0" xfId="1" applyFont="1" applyAlignment="1">
      <alignment vertical="top" wrapText="1"/>
    </xf>
    <xf numFmtId="0" fontId="4" fillId="0" borderId="0" xfId="0" applyFont="1" applyAlignment="1">
      <alignment vertical="top" wrapText="1"/>
    </xf>
    <xf numFmtId="167" fontId="4" fillId="0" borderId="0" xfId="1" applyNumberFormat="1" applyFont="1" applyFill="1" applyAlignment="1">
      <alignment vertical="top" wrapText="1"/>
    </xf>
    <xf numFmtId="167" fontId="0" fillId="0" borderId="0" xfId="1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43" fontId="3" fillId="0" borderId="0" xfId="1" applyFont="1" applyAlignment="1">
      <alignment vertical="top" wrapText="1"/>
    </xf>
    <xf numFmtId="0" fontId="5" fillId="2" borderId="0" xfId="0" applyFont="1" applyFill="1" applyAlignment="1">
      <alignment vertical="top" wrapText="1"/>
    </xf>
    <xf numFmtId="43" fontId="6" fillId="2" borderId="0" xfId="1" applyFont="1" applyFill="1" applyAlignment="1">
      <alignment vertical="top" wrapText="1"/>
    </xf>
    <xf numFmtId="166" fontId="4" fillId="3" borderId="0" xfId="0" applyNumberFormat="1" applyFont="1" applyFill="1" applyAlignment="1">
      <alignment vertical="top" wrapText="1"/>
    </xf>
    <xf numFmtId="166" fontId="0" fillId="0" borderId="0" xfId="0" applyNumberFormat="1" applyAlignment="1">
      <alignment vertical="top" wrapText="1"/>
    </xf>
    <xf numFmtId="43" fontId="4" fillId="0" borderId="0" xfId="1" applyFont="1" applyAlignment="1">
      <alignment vertical="top" wrapText="1"/>
    </xf>
    <xf numFmtId="167" fontId="4" fillId="3" borderId="0" xfId="1" applyNumberFormat="1" applyFont="1" applyFill="1" applyAlignment="1">
      <alignment vertical="top" wrapText="1"/>
    </xf>
    <xf numFmtId="0" fontId="0" fillId="4" borderId="0" xfId="0" applyFill="1" applyAlignment="1">
      <alignment vertical="top" wrapText="1"/>
    </xf>
    <xf numFmtId="0" fontId="0" fillId="7" borderId="0" xfId="0" applyFill="1" applyAlignment="1">
      <alignment vertical="top" wrapText="1"/>
    </xf>
    <xf numFmtId="0" fontId="0" fillId="5" borderId="0" xfId="0" applyFill="1" applyAlignment="1">
      <alignment vertical="top" wrapText="1"/>
    </xf>
    <xf numFmtId="167" fontId="0" fillId="5" borderId="0" xfId="1" applyNumberFormat="1" applyFont="1" applyFill="1" applyAlignment="1">
      <alignment vertical="top" wrapText="1"/>
    </xf>
    <xf numFmtId="43" fontId="0" fillId="0" borderId="0" xfId="1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5" fontId="0" fillId="0" borderId="0" xfId="0" applyNumberFormat="1" applyAlignment="1">
      <alignment horizontal="right" vertical="top" wrapText="1"/>
    </xf>
    <xf numFmtId="3" fontId="0" fillId="0" borderId="0" xfId="0" applyNumberFormat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165" fontId="4" fillId="2" borderId="0" xfId="0" applyNumberFormat="1" applyFont="1" applyFill="1" applyAlignment="1">
      <alignment horizontal="right" vertical="top" wrapText="1"/>
    </xf>
    <xf numFmtId="165" fontId="0" fillId="0" borderId="0" xfId="0" applyNumberFormat="1" applyAlignment="1">
      <alignment vertical="top" wrapText="1"/>
    </xf>
    <xf numFmtId="168" fontId="0" fillId="0" borderId="0" xfId="2" applyNumberFormat="1" applyFont="1" applyAlignment="1">
      <alignment vertical="top" wrapText="1"/>
    </xf>
    <xf numFmtId="0" fontId="2" fillId="0" borderId="1" xfId="1" applyNumberFormat="1" applyFont="1" applyBorder="1" applyAlignment="1">
      <alignment vertical="top" wrapText="1"/>
    </xf>
    <xf numFmtId="164" fontId="2" fillId="0" borderId="1" xfId="1" applyNumberFormat="1" applyFont="1" applyBorder="1" applyAlignment="1">
      <alignment vertical="top" wrapText="1"/>
    </xf>
    <xf numFmtId="164" fontId="8" fillId="0" borderId="1" xfId="1" applyNumberFormat="1" applyFont="1" applyBorder="1" applyAlignment="1">
      <alignment vertical="top" wrapText="1"/>
    </xf>
    <xf numFmtId="168" fontId="9" fillId="0" borderId="1" xfId="2" applyNumberFormat="1" applyFont="1" applyBorder="1" applyAlignment="1">
      <alignment vertical="top" wrapText="1"/>
    </xf>
    <xf numFmtId="168" fontId="7" fillId="0" borderId="1" xfId="2" applyNumberFormat="1" applyFont="1" applyBorder="1" applyAlignment="1">
      <alignment vertical="top" wrapText="1"/>
    </xf>
    <xf numFmtId="164" fontId="8" fillId="6" borderId="1" xfId="0" applyNumberFormat="1" applyFont="1" applyFill="1" applyBorder="1" applyAlignment="1">
      <alignment vertical="top" wrapText="1"/>
    </xf>
    <xf numFmtId="168" fontId="8" fillId="6" borderId="1" xfId="2" applyNumberFormat="1" applyFont="1" applyFill="1" applyBorder="1" applyAlignment="1">
      <alignment vertical="top" wrapText="1"/>
    </xf>
    <xf numFmtId="164" fontId="8" fillId="6" borderId="1" xfId="1" applyNumberFormat="1" applyFont="1" applyFill="1" applyBorder="1" applyAlignment="1">
      <alignment vertical="top" wrapText="1"/>
    </xf>
    <xf numFmtId="168" fontId="8" fillId="2" borderId="1" xfId="2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67177-9016-4C2C-BD1C-54FB6F68AB84}">
  <dimension ref="A1:F146"/>
  <sheetViews>
    <sheetView tabSelected="1" workbookViewId="0">
      <selection activeCell="G8" sqref="G8"/>
    </sheetView>
  </sheetViews>
  <sheetFormatPr defaultColWidth="8.90625" defaultRowHeight="14.5" x14ac:dyDescent="0.35"/>
  <cols>
    <col min="1" max="1" width="52" style="1" customWidth="1"/>
    <col min="2" max="2" width="17.453125" style="7" customWidth="1"/>
    <col min="3" max="3" width="15.90625" style="1" customWidth="1"/>
    <col min="4" max="4" width="18.36328125" style="1" customWidth="1"/>
    <col min="5" max="5" width="20" style="1" customWidth="1"/>
    <col min="6" max="6" width="16.6328125" style="1" customWidth="1"/>
    <col min="7" max="16384" width="8.90625" style="1"/>
  </cols>
  <sheetData>
    <row r="1" spans="1:4" x14ac:dyDescent="0.35">
      <c r="A1" s="5" t="s">
        <v>0</v>
      </c>
      <c r="B1" s="4" t="s">
        <v>35</v>
      </c>
      <c r="C1" s="6"/>
      <c r="D1" s="6"/>
    </row>
    <row r="2" spans="1:4" ht="58" x14ac:dyDescent="0.35">
      <c r="A2" s="1" t="s">
        <v>89</v>
      </c>
      <c r="B2" s="7">
        <f>995400/6/12</f>
        <v>13825</v>
      </c>
    </row>
    <row r="3" spans="1:4" x14ac:dyDescent="0.35">
      <c r="A3" s="1" t="s">
        <v>1</v>
      </c>
      <c r="B3" s="7">
        <f>B2/22/8</f>
        <v>78.55113636363636</v>
      </c>
    </row>
    <row r="4" spans="1:4" x14ac:dyDescent="0.35">
      <c r="A4" s="1" t="s">
        <v>13</v>
      </c>
      <c r="B4" s="7">
        <v>17</v>
      </c>
    </row>
    <row r="6" spans="1:4" ht="29" x14ac:dyDescent="0.35">
      <c r="A6" s="5" t="s">
        <v>94</v>
      </c>
      <c r="B6" s="4" t="s">
        <v>14</v>
      </c>
      <c r="C6" s="5" t="s">
        <v>15</v>
      </c>
      <c r="D6" s="5"/>
    </row>
    <row r="7" spans="1:4" x14ac:dyDescent="0.35">
      <c r="A7" s="8" t="s">
        <v>90</v>
      </c>
      <c r="B7" s="9">
        <f>SUM(B8:B13)</f>
        <v>13</v>
      </c>
      <c r="C7" s="1">
        <f>SUM(C8:C13)</f>
        <v>221</v>
      </c>
    </row>
    <row r="8" spans="1:4" x14ac:dyDescent="0.35">
      <c r="A8" s="1" t="s">
        <v>79</v>
      </c>
      <c r="B8" s="10">
        <v>1</v>
      </c>
      <c r="C8" s="1">
        <v>17</v>
      </c>
    </row>
    <row r="9" spans="1:4" x14ac:dyDescent="0.35">
      <c r="A9" s="1" t="s">
        <v>80</v>
      </c>
      <c r="B9" s="10">
        <v>1</v>
      </c>
      <c r="C9" s="1">
        <v>17</v>
      </c>
    </row>
    <row r="10" spans="1:4" x14ac:dyDescent="0.35">
      <c r="A10" s="1" t="s">
        <v>12</v>
      </c>
      <c r="B10" s="10">
        <v>4</v>
      </c>
      <c r="C10" s="1">
        <f t="shared" ref="C10:C13" si="0">B10*$B$4</f>
        <v>68</v>
      </c>
    </row>
    <row r="11" spans="1:4" x14ac:dyDescent="0.35">
      <c r="A11" s="1" t="s">
        <v>3</v>
      </c>
      <c r="B11" s="10">
        <v>5</v>
      </c>
      <c r="C11" s="1">
        <f t="shared" si="0"/>
        <v>85</v>
      </c>
    </row>
    <row r="12" spans="1:4" x14ac:dyDescent="0.35">
      <c r="A12" s="1" t="s">
        <v>4</v>
      </c>
      <c r="B12" s="10">
        <v>1</v>
      </c>
      <c r="C12" s="1">
        <f t="shared" si="0"/>
        <v>17</v>
      </c>
    </row>
    <row r="13" spans="1:4" x14ac:dyDescent="0.35">
      <c r="A13" s="1" t="s">
        <v>2</v>
      </c>
      <c r="B13" s="10">
        <v>1</v>
      </c>
      <c r="C13" s="1">
        <f t="shared" si="0"/>
        <v>17</v>
      </c>
    </row>
    <row r="14" spans="1:4" x14ac:dyDescent="0.35">
      <c r="A14" s="11"/>
      <c r="B14" s="12"/>
    </row>
    <row r="15" spans="1:4" x14ac:dyDescent="0.35">
      <c r="A15" s="13" t="s">
        <v>56</v>
      </c>
      <c r="B15" s="14"/>
      <c r="C15" s="5"/>
      <c r="D15" s="5"/>
    </row>
    <row r="16" spans="1:4" x14ac:dyDescent="0.35">
      <c r="A16" s="11" t="s">
        <v>8</v>
      </c>
      <c r="B16" s="12"/>
    </row>
    <row r="17" spans="1:4" ht="29" x14ac:dyDescent="0.35">
      <c r="A17" s="11" t="s">
        <v>87</v>
      </c>
      <c r="B17" s="12"/>
    </row>
    <row r="18" spans="1:4" ht="29" x14ac:dyDescent="0.35">
      <c r="A18" s="11" t="s">
        <v>54</v>
      </c>
      <c r="B18" s="12"/>
    </row>
    <row r="19" spans="1:4" x14ac:dyDescent="0.35">
      <c r="A19" s="11" t="s">
        <v>55</v>
      </c>
      <c r="B19" s="12"/>
    </row>
    <row r="20" spans="1:4" x14ac:dyDescent="0.35">
      <c r="A20" s="11"/>
      <c r="B20" s="12"/>
    </row>
    <row r="21" spans="1:4" x14ac:dyDescent="0.35">
      <c r="A21" s="5" t="s">
        <v>79</v>
      </c>
      <c r="B21" s="14"/>
      <c r="C21" s="5"/>
      <c r="D21" s="5"/>
    </row>
    <row r="22" spans="1:4" s="8" customFormat="1" ht="15" customHeight="1" x14ac:dyDescent="0.35">
      <c r="A22" s="2" t="s">
        <v>5</v>
      </c>
      <c r="B22" s="2" t="s">
        <v>9</v>
      </c>
      <c r="C22" s="2" t="s">
        <v>18</v>
      </c>
      <c r="D22" s="2" t="s">
        <v>10</v>
      </c>
    </row>
    <row r="23" spans="1:4" x14ac:dyDescent="0.35">
      <c r="A23" s="1" t="s">
        <v>81</v>
      </c>
      <c r="B23" s="1">
        <v>0.5</v>
      </c>
      <c r="C23" s="1">
        <v>1</v>
      </c>
      <c r="D23" s="1">
        <f>B23*C23</f>
        <v>0.5</v>
      </c>
    </row>
    <row r="24" spans="1:4" x14ac:dyDescent="0.35">
      <c r="A24" s="1" t="s">
        <v>91</v>
      </c>
      <c r="B24" s="1">
        <v>0.1</v>
      </c>
      <c r="C24" s="1">
        <v>15</v>
      </c>
      <c r="D24" s="1">
        <f t="shared" ref="D24" si="1">B24*C24</f>
        <v>1.5</v>
      </c>
    </row>
    <row r="25" spans="1:4" x14ac:dyDescent="0.35">
      <c r="A25" s="1" t="s">
        <v>16</v>
      </c>
      <c r="B25" s="1">
        <v>0.25</v>
      </c>
      <c r="C25" s="1">
        <v>4</v>
      </c>
      <c r="D25" s="1">
        <f t="shared" ref="D25:D29" si="2">B25*C25</f>
        <v>1</v>
      </c>
    </row>
    <row r="26" spans="1:4" x14ac:dyDescent="0.35">
      <c r="A26" s="1" t="s">
        <v>83</v>
      </c>
      <c r="B26" s="1">
        <v>0.25</v>
      </c>
      <c r="C26" s="1">
        <v>8</v>
      </c>
      <c r="D26" s="1">
        <f t="shared" si="2"/>
        <v>2</v>
      </c>
    </row>
    <row r="27" spans="1:4" x14ac:dyDescent="0.35">
      <c r="A27" s="1" t="s">
        <v>17</v>
      </c>
      <c r="B27" s="1">
        <v>0.5</v>
      </c>
      <c r="C27" s="1">
        <v>4</v>
      </c>
      <c r="D27" s="1">
        <f t="shared" si="2"/>
        <v>2</v>
      </c>
    </row>
    <row r="28" spans="1:4" x14ac:dyDescent="0.35">
      <c r="A28" s="1" t="s">
        <v>22</v>
      </c>
      <c r="B28" s="1">
        <v>2</v>
      </c>
      <c r="C28" s="1">
        <v>4</v>
      </c>
      <c r="D28" s="1">
        <f t="shared" si="2"/>
        <v>8</v>
      </c>
    </row>
    <row r="29" spans="1:4" x14ac:dyDescent="0.35">
      <c r="A29" s="1" t="s">
        <v>59</v>
      </c>
      <c r="B29" s="1">
        <v>0.5</v>
      </c>
      <c r="C29" s="1">
        <v>4</v>
      </c>
      <c r="D29" s="1">
        <f t="shared" si="2"/>
        <v>2</v>
      </c>
    </row>
    <row r="30" spans="1:4" s="8" customFormat="1" x14ac:dyDescent="0.35">
      <c r="A30" s="2" t="s">
        <v>6</v>
      </c>
      <c r="B30" s="15">
        <f>SUM(B23:B29)</f>
        <v>4.0999999999999996</v>
      </c>
      <c r="C30" s="2"/>
      <c r="D30" s="2"/>
    </row>
    <row r="31" spans="1:4" s="8" customFormat="1" x14ac:dyDescent="0.35">
      <c r="A31" s="2" t="s">
        <v>7</v>
      </c>
      <c r="B31" s="2"/>
      <c r="C31" s="2"/>
      <c r="D31" s="2">
        <f>SUM(D23:D29)</f>
        <v>17</v>
      </c>
    </row>
    <row r="32" spans="1:4" x14ac:dyDescent="0.35">
      <c r="B32" s="1"/>
    </row>
    <row r="33" spans="1:4" x14ac:dyDescent="0.35">
      <c r="A33" s="5" t="s">
        <v>80</v>
      </c>
      <c r="B33" s="14"/>
      <c r="C33" s="5"/>
      <c r="D33" s="5"/>
    </row>
    <row r="34" spans="1:4" ht="29" x14ac:dyDescent="0.35">
      <c r="A34" s="2" t="s">
        <v>5</v>
      </c>
      <c r="B34" s="2" t="s">
        <v>9</v>
      </c>
      <c r="C34" s="2" t="s">
        <v>18</v>
      </c>
      <c r="D34" s="2" t="s">
        <v>10</v>
      </c>
    </row>
    <row r="35" spans="1:4" ht="29" x14ac:dyDescent="0.35">
      <c r="A35" s="1" t="s">
        <v>82</v>
      </c>
      <c r="B35" s="1">
        <v>0.5</v>
      </c>
      <c r="C35" s="1">
        <v>1</v>
      </c>
      <c r="D35" s="1">
        <f>B35*C35</f>
        <v>0.5</v>
      </c>
    </row>
    <row r="36" spans="1:4" x14ac:dyDescent="0.35">
      <c r="A36" s="1" t="s">
        <v>96</v>
      </c>
      <c r="B36" s="1">
        <v>0.1</v>
      </c>
      <c r="C36" s="1">
        <v>15</v>
      </c>
      <c r="D36" s="1">
        <f t="shared" ref="D36:D38" si="3">B36*C36</f>
        <v>1.5</v>
      </c>
    </row>
    <row r="37" spans="1:4" x14ac:dyDescent="0.35">
      <c r="A37" s="1" t="s">
        <v>95</v>
      </c>
      <c r="B37" s="1">
        <v>0.5</v>
      </c>
      <c r="C37" s="1">
        <v>4</v>
      </c>
      <c r="D37" s="1">
        <f t="shared" si="3"/>
        <v>2</v>
      </c>
    </row>
    <row r="38" spans="1:4" x14ac:dyDescent="0.35">
      <c r="A38" s="1" t="s">
        <v>88</v>
      </c>
      <c r="B38" s="1">
        <v>0.5</v>
      </c>
      <c r="C38" s="1">
        <v>4</v>
      </c>
      <c r="D38" s="1">
        <f t="shared" si="3"/>
        <v>2</v>
      </c>
    </row>
    <row r="39" spans="1:4" ht="29" x14ac:dyDescent="0.35">
      <c r="A39" s="1" t="s">
        <v>23</v>
      </c>
      <c r="B39" s="16">
        <f>D39/C39</f>
        <v>2.75</v>
      </c>
      <c r="C39" s="1">
        <v>4</v>
      </c>
      <c r="D39" s="1">
        <v>11</v>
      </c>
    </row>
    <row r="40" spans="1:4" x14ac:dyDescent="0.35">
      <c r="A40" s="2" t="s">
        <v>6</v>
      </c>
      <c r="B40" s="15">
        <f>SUM(B35:B39)</f>
        <v>4.3499999999999996</v>
      </c>
      <c r="C40" s="2"/>
      <c r="D40" s="2"/>
    </row>
    <row r="41" spans="1:4" x14ac:dyDescent="0.35">
      <c r="A41" s="2" t="s">
        <v>7</v>
      </c>
      <c r="B41" s="2"/>
      <c r="C41" s="2"/>
      <c r="D41" s="2">
        <f>SUM(D35:D39)</f>
        <v>17</v>
      </c>
    </row>
    <row r="43" spans="1:4" x14ac:dyDescent="0.35">
      <c r="A43" s="5" t="s">
        <v>11</v>
      </c>
      <c r="B43" s="14"/>
      <c r="C43" s="5"/>
      <c r="D43" s="5"/>
    </row>
    <row r="44" spans="1:4" ht="29" x14ac:dyDescent="0.35">
      <c r="A44" s="2" t="s">
        <v>5</v>
      </c>
      <c r="B44" s="2" t="s">
        <v>9</v>
      </c>
      <c r="C44" s="2" t="s">
        <v>18</v>
      </c>
      <c r="D44" s="2" t="s">
        <v>10</v>
      </c>
    </row>
    <row r="45" spans="1:4" x14ac:dyDescent="0.35">
      <c r="A45" s="1" t="s">
        <v>96</v>
      </c>
      <c r="B45" s="1">
        <v>0.1</v>
      </c>
      <c r="C45" s="1">
        <v>15</v>
      </c>
      <c r="D45" s="1">
        <f t="shared" ref="D45" si="4">B45*C45</f>
        <v>1.5</v>
      </c>
    </row>
    <row r="46" spans="1:4" x14ac:dyDescent="0.35">
      <c r="A46" s="1" t="s">
        <v>22</v>
      </c>
      <c r="B46" s="1">
        <v>1</v>
      </c>
      <c r="C46" s="1">
        <v>4</v>
      </c>
      <c r="D46" s="1">
        <f t="shared" ref="D46:D49" si="5">B46*C46</f>
        <v>4</v>
      </c>
    </row>
    <row r="47" spans="1:4" x14ac:dyDescent="0.35">
      <c r="A47" s="1" t="s">
        <v>19</v>
      </c>
      <c r="B47" s="1">
        <v>1</v>
      </c>
      <c r="C47" s="1">
        <v>4</v>
      </c>
      <c r="D47" s="1">
        <f t="shared" si="5"/>
        <v>4</v>
      </c>
    </row>
    <row r="48" spans="1:4" x14ac:dyDescent="0.35">
      <c r="A48" s="1" t="s">
        <v>20</v>
      </c>
      <c r="B48" s="16">
        <f>D48/C48</f>
        <v>1.375</v>
      </c>
      <c r="C48" s="1">
        <v>4</v>
      </c>
      <c r="D48" s="1">
        <v>5.5</v>
      </c>
    </row>
    <row r="49" spans="1:4" x14ac:dyDescent="0.35">
      <c r="A49" s="1" t="s">
        <v>21</v>
      </c>
      <c r="B49" s="1">
        <v>0.25</v>
      </c>
      <c r="C49" s="1">
        <v>8</v>
      </c>
      <c r="D49" s="1">
        <f t="shared" si="5"/>
        <v>2</v>
      </c>
    </row>
    <row r="50" spans="1:4" x14ac:dyDescent="0.35">
      <c r="A50" s="2" t="s">
        <v>6</v>
      </c>
      <c r="B50" s="15">
        <f>SUM(B45:B49)</f>
        <v>3.7250000000000001</v>
      </c>
      <c r="C50" s="2"/>
      <c r="D50" s="2"/>
    </row>
    <row r="51" spans="1:4" x14ac:dyDescent="0.35">
      <c r="A51" s="2" t="s">
        <v>7</v>
      </c>
      <c r="B51" s="2"/>
      <c r="C51" s="2"/>
      <c r="D51" s="2">
        <f>SUM(D45:D49)</f>
        <v>17</v>
      </c>
    </row>
    <row r="53" spans="1:4" x14ac:dyDescent="0.35">
      <c r="A53" s="5" t="s">
        <v>3</v>
      </c>
      <c r="B53" s="14"/>
      <c r="C53" s="5"/>
      <c r="D53" s="5"/>
    </row>
    <row r="54" spans="1:4" ht="29" x14ac:dyDescent="0.35">
      <c r="A54" s="2" t="s">
        <v>5</v>
      </c>
      <c r="B54" s="2" t="s">
        <v>9</v>
      </c>
      <c r="C54" s="2" t="s">
        <v>18</v>
      </c>
      <c r="D54" s="2" t="s">
        <v>10</v>
      </c>
    </row>
    <row r="55" spans="1:4" x14ac:dyDescent="0.35">
      <c r="A55" s="1" t="s">
        <v>97</v>
      </c>
      <c r="B55" s="1">
        <v>0.1</v>
      </c>
      <c r="C55" s="1">
        <v>15</v>
      </c>
      <c r="D55" s="1">
        <f t="shared" ref="D55" si="6">B55*C55</f>
        <v>1.5</v>
      </c>
    </row>
    <row r="56" spans="1:4" ht="43.5" x14ac:dyDescent="0.35">
      <c r="A56" s="1" t="s">
        <v>25</v>
      </c>
      <c r="B56" s="1">
        <v>1.5</v>
      </c>
      <c r="C56" s="1">
        <v>4</v>
      </c>
      <c r="D56" s="1">
        <f t="shared" ref="D56:D57" si="7">B56*C56</f>
        <v>6</v>
      </c>
    </row>
    <row r="57" spans="1:4" ht="29" x14ac:dyDescent="0.35">
      <c r="A57" s="1" t="s">
        <v>24</v>
      </c>
      <c r="B57" s="16">
        <v>1</v>
      </c>
      <c r="C57" s="1">
        <v>4</v>
      </c>
      <c r="D57" s="1">
        <f t="shared" si="7"/>
        <v>4</v>
      </c>
    </row>
    <row r="58" spans="1:4" ht="29" x14ac:dyDescent="0.35">
      <c r="A58" s="1" t="s">
        <v>98</v>
      </c>
      <c r="B58" s="16">
        <f>D58/C58</f>
        <v>1.375</v>
      </c>
      <c r="C58" s="1">
        <v>4</v>
      </c>
      <c r="D58" s="1">
        <v>5.5</v>
      </c>
    </row>
    <row r="59" spans="1:4" x14ac:dyDescent="0.35">
      <c r="A59" s="2" t="s">
        <v>6</v>
      </c>
      <c r="B59" s="15">
        <f>SUM(B55:B58)</f>
        <v>3.9750000000000001</v>
      </c>
      <c r="C59" s="2"/>
      <c r="D59" s="2"/>
    </row>
    <row r="60" spans="1:4" x14ac:dyDescent="0.35">
      <c r="A60" s="2" t="s">
        <v>7</v>
      </c>
      <c r="B60" s="2"/>
      <c r="C60" s="2"/>
      <c r="D60" s="2">
        <f>SUM(D55:D58)</f>
        <v>17</v>
      </c>
    </row>
    <row r="62" spans="1:4" x14ac:dyDescent="0.35">
      <c r="A62" s="5" t="s">
        <v>4</v>
      </c>
      <c r="B62" s="14"/>
      <c r="C62" s="5"/>
      <c r="D62" s="5"/>
    </row>
    <row r="63" spans="1:4" ht="29" x14ac:dyDescent="0.35">
      <c r="A63" s="2" t="s">
        <v>5</v>
      </c>
      <c r="B63" s="2" t="s">
        <v>9</v>
      </c>
      <c r="C63" s="2" t="s">
        <v>18</v>
      </c>
      <c r="D63" s="2" t="s">
        <v>10</v>
      </c>
    </row>
    <row r="64" spans="1:4" x14ac:dyDescent="0.35">
      <c r="A64" s="1" t="s">
        <v>97</v>
      </c>
      <c r="B64" s="1">
        <v>0.1</v>
      </c>
      <c r="C64" s="1">
        <v>15</v>
      </c>
      <c r="D64" s="1">
        <f t="shared" ref="D64" si="8">B64*C64</f>
        <v>1.5</v>
      </c>
    </row>
    <row r="65" spans="1:4" x14ac:dyDescent="0.35">
      <c r="A65" s="1" t="s">
        <v>40</v>
      </c>
      <c r="B65" s="1">
        <v>1</v>
      </c>
      <c r="C65" s="1">
        <v>4</v>
      </c>
      <c r="D65" s="1">
        <f>B65*C65</f>
        <v>4</v>
      </c>
    </row>
    <row r="66" spans="1:4" x14ac:dyDescent="0.35">
      <c r="A66" s="1" t="s">
        <v>41</v>
      </c>
      <c r="B66" s="1">
        <v>0.5</v>
      </c>
      <c r="C66" s="1">
        <v>4</v>
      </c>
      <c r="D66" s="1">
        <f t="shared" ref="D66:D68" si="9">B66*C66</f>
        <v>2</v>
      </c>
    </row>
    <row r="67" spans="1:4" x14ac:dyDescent="0.35">
      <c r="A67" s="1" t="s">
        <v>42</v>
      </c>
      <c r="B67" s="1">
        <v>0.5</v>
      </c>
      <c r="C67" s="1">
        <v>4</v>
      </c>
      <c r="D67" s="1">
        <f t="shared" si="9"/>
        <v>2</v>
      </c>
    </row>
    <row r="68" spans="1:4" x14ac:dyDescent="0.35">
      <c r="A68" s="1" t="s">
        <v>43</v>
      </c>
      <c r="B68" s="1">
        <v>0.5</v>
      </c>
      <c r="C68" s="1">
        <v>12</v>
      </c>
      <c r="D68" s="1">
        <f t="shared" si="9"/>
        <v>6</v>
      </c>
    </row>
    <row r="69" spans="1:4" x14ac:dyDescent="0.35">
      <c r="A69" s="1" t="s">
        <v>44</v>
      </c>
      <c r="B69" s="16">
        <f>D69/C69</f>
        <v>0.375</v>
      </c>
      <c r="C69" s="1">
        <v>4</v>
      </c>
      <c r="D69" s="1">
        <v>1.5</v>
      </c>
    </row>
    <row r="70" spans="1:4" x14ac:dyDescent="0.35">
      <c r="A70" s="2" t="s">
        <v>6</v>
      </c>
      <c r="B70" s="15">
        <f>SUM(B64:B69)</f>
        <v>2.9750000000000001</v>
      </c>
      <c r="C70" s="2"/>
      <c r="D70" s="2"/>
    </row>
    <row r="71" spans="1:4" x14ac:dyDescent="0.35">
      <c r="A71" s="2" t="s">
        <v>7</v>
      </c>
      <c r="B71" s="2"/>
      <c r="C71" s="2"/>
      <c r="D71" s="2">
        <f>SUM(D64:D69)</f>
        <v>17</v>
      </c>
    </row>
    <row r="73" spans="1:4" x14ac:dyDescent="0.35">
      <c r="A73" s="5" t="s">
        <v>2</v>
      </c>
      <c r="B73" s="14"/>
      <c r="C73" s="5"/>
      <c r="D73" s="5"/>
    </row>
    <row r="74" spans="1:4" ht="29" x14ac:dyDescent="0.35">
      <c r="A74" s="2" t="s">
        <v>5</v>
      </c>
      <c r="B74" s="2" t="s">
        <v>9</v>
      </c>
      <c r="C74" s="2" t="s">
        <v>18</v>
      </c>
      <c r="D74" s="2" t="s">
        <v>10</v>
      </c>
    </row>
    <row r="75" spans="1:4" x14ac:dyDescent="0.35">
      <c r="A75" s="1" t="s">
        <v>97</v>
      </c>
      <c r="B75" s="1">
        <v>0.1</v>
      </c>
      <c r="C75" s="1">
        <v>15</v>
      </c>
      <c r="D75" s="1">
        <f t="shared" ref="D75:D78" si="10">B75*C75</f>
        <v>1.5</v>
      </c>
    </row>
    <row r="76" spans="1:4" x14ac:dyDescent="0.35">
      <c r="A76" s="1" t="s">
        <v>26</v>
      </c>
      <c r="B76" s="1">
        <v>1</v>
      </c>
      <c r="C76" s="1">
        <v>4</v>
      </c>
      <c r="D76" s="1">
        <f t="shared" si="10"/>
        <v>4</v>
      </c>
    </row>
    <row r="77" spans="1:4" ht="29" x14ac:dyDescent="0.35">
      <c r="A77" s="1" t="s">
        <v>27</v>
      </c>
      <c r="B77" s="16">
        <f>D77/C77</f>
        <v>0.875</v>
      </c>
      <c r="C77" s="1">
        <v>4</v>
      </c>
      <c r="D77" s="1">
        <v>3.5</v>
      </c>
    </row>
    <row r="78" spans="1:4" ht="29" x14ac:dyDescent="0.35">
      <c r="A78" s="1" t="s">
        <v>92</v>
      </c>
      <c r="B78" s="1">
        <v>2</v>
      </c>
      <c r="C78" s="1">
        <v>4</v>
      </c>
      <c r="D78" s="1">
        <f t="shared" si="10"/>
        <v>8</v>
      </c>
    </row>
    <row r="79" spans="1:4" x14ac:dyDescent="0.35">
      <c r="A79" s="2" t="s">
        <v>6</v>
      </c>
      <c r="B79" s="15">
        <f>SUM(B75:B78)</f>
        <v>3.9750000000000001</v>
      </c>
      <c r="C79" s="2"/>
      <c r="D79" s="2"/>
    </row>
    <row r="80" spans="1:4" x14ac:dyDescent="0.35">
      <c r="A80" s="2" t="s">
        <v>7</v>
      </c>
      <c r="B80" s="2"/>
      <c r="C80" s="2"/>
      <c r="D80" s="2">
        <f>SUM(D75:D78)</f>
        <v>17</v>
      </c>
    </row>
    <row r="82" spans="1:4" s="8" customFormat="1" x14ac:dyDescent="0.35">
      <c r="A82" s="5" t="s">
        <v>28</v>
      </c>
      <c r="B82" s="4"/>
      <c r="C82" s="5"/>
      <c r="D82" s="5" t="s">
        <v>37</v>
      </c>
    </row>
    <row r="83" spans="1:4" x14ac:dyDescent="0.35">
      <c r="A83" s="1" t="s">
        <v>29</v>
      </c>
      <c r="D83" s="1" t="s">
        <v>33</v>
      </c>
    </row>
    <row r="84" spans="1:4" ht="29" x14ac:dyDescent="0.35">
      <c r="A84" s="1" t="s">
        <v>30</v>
      </c>
      <c r="D84" s="1" t="s">
        <v>33</v>
      </c>
    </row>
    <row r="85" spans="1:4" x14ac:dyDescent="0.35">
      <c r="A85" s="8" t="s">
        <v>84</v>
      </c>
      <c r="B85" s="17"/>
      <c r="C85" s="8"/>
      <c r="D85" s="8" t="s">
        <v>34</v>
      </c>
    </row>
    <row r="86" spans="1:4" ht="29" x14ac:dyDescent="0.35">
      <c r="A86" s="8" t="s">
        <v>31</v>
      </c>
      <c r="B86" s="17"/>
      <c r="C86" s="8"/>
      <c r="D86" s="8" t="s">
        <v>34</v>
      </c>
    </row>
    <row r="87" spans="1:4" x14ac:dyDescent="0.35">
      <c r="A87" s="8" t="s">
        <v>32</v>
      </c>
      <c r="B87" s="17"/>
      <c r="C87" s="8"/>
      <c r="D87" s="8" t="s">
        <v>34</v>
      </c>
    </row>
    <row r="89" spans="1:4" x14ac:dyDescent="0.35">
      <c r="A89" s="5" t="s">
        <v>94</v>
      </c>
      <c r="B89" s="4" t="s">
        <v>14</v>
      </c>
      <c r="C89" s="5" t="s">
        <v>36</v>
      </c>
      <c r="D89" s="5"/>
    </row>
    <row r="90" spans="1:4" s="8" customFormat="1" ht="43.5" x14ac:dyDescent="0.35">
      <c r="A90" s="2" t="s">
        <v>90</v>
      </c>
      <c r="B90" s="18"/>
      <c r="C90" s="2" t="s">
        <v>45</v>
      </c>
      <c r="D90" s="2" t="s">
        <v>38</v>
      </c>
    </row>
    <row r="91" spans="1:4" s="8" customFormat="1" x14ac:dyDescent="0.35">
      <c r="A91" s="2" t="s">
        <v>39</v>
      </c>
      <c r="B91" s="2">
        <f>SUM(B92:B97)</f>
        <v>13</v>
      </c>
      <c r="C91" s="2">
        <f>SUM(C92:C97)</f>
        <v>7</v>
      </c>
      <c r="D91" s="2">
        <f>SUM(D92:D97)</f>
        <v>6</v>
      </c>
    </row>
    <row r="92" spans="1:4" x14ac:dyDescent="0.35">
      <c r="A92" s="1" t="s">
        <v>79</v>
      </c>
      <c r="B92" s="10">
        <v>1</v>
      </c>
      <c r="C92" s="19">
        <v>1</v>
      </c>
    </row>
    <row r="93" spans="1:4" x14ac:dyDescent="0.35">
      <c r="A93" s="1" t="s">
        <v>93</v>
      </c>
      <c r="B93" s="10">
        <v>1</v>
      </c>
      <c r="C93" s="20">
        <v>1</v>
      </c>
    </row>
    <row r="94" spans="1:4" x14ac:dyDescent="0.35">
      <c r="A94" s="1" t="s">
        <v>12</v>
      </c>
      <c r="B94" s="10">
        <v>4</v>
      </c>
      <c r="C94" s="20">
        <v>2</v>
      </c>
      <c r="D94" s="1">
        <v>2</v>
      </c>
    </row>
    <row r="95" spans="1:4" x14ac:dyDescent="0.35">
      <c r="A95" s="1" t="s">
        <v>3</v>
      </c>
      <c r="B95" s="10">
        <v>5</v>
      </c>
      <c r="C95" s="20">
        <v>1</v>
      </c>
      <c r="D95" s="1">
        <v>4</v>
      </c>
    </row>
    <row r="96" spans="1:4" x14ac:dyDescent="0.35">
      <c r="A96" s="1" t="s">
        <v>4</v>
      </c>
      <c r="B96" s="10">
        <v>1</v>
      </c>
      <c r="C96" s="19">
        <v>1</v>
      </c>
    </row>
    <row r="97" spans="1:6" x14ac:dyDescent="0.35">
      <c r="A97" s="1" t="s">
        <v>2</v>
      </c>
      <c r="B97" s="10">
        <v>1</v>
      </c>
      <c r="C97" s="19">
        <v>1</v>
      </c>
    </row>
    <row r="99" spans="1:6" ht="43.5" x14ac:dyDescent="0.35">
      <c r="A99" s="5"/>
      <c r="B99" s="4" t="s">
        <v>85</v>
      </c>
      <c r="C99" s="4" t="s">
        <v>86</v>
      </c>
      <c r="D99" s="5"/>
    </row>
    <row r="100" spans="1:6" x14ac:dyDescent="0.35">
      <c r="A100" s="1" t="s">
        <v>57</v>
      </c>
      <c r="B100" s="10">
        <f>6*17*12</f>
        <v>1224</v>
      </c>
      <c r="C100" s="10">
        <f>B100*8</f>
        <v>9792</v>
      </c>
    </row>
    <row r="101" spans="1:6" x14ac:dyDescent="0.35">
      <c r="A101" s="21" t="s">
        <v>46</v>
      </c>
      <c r="B101" s="22"/>
      <c r="C101" s="22">
        <v>252</v>
      </c>
      <c r="D101" s="21"/>
    </row>
    <row r="102" spans="1:6" x14ac:dyDescent="0.35">
      <c r="A102" s="21" t="s">
        <v>47</v>
      </c>
      <c r="B102" s="22"/>
      <c r="C102" s="22">
        <v>26</v>
      </c>
      <c r="D102" s="21"/>
    </row>
    <row r="103" spans="1:6" x14ac:dyDescent="0.35">
      <c r="A103" s="21" t="s">
        <v>48</v>
      </c>
      <c r="B103" s="22"/>
      <c r="C103" s="22">
        <v>10</v>
      </c>
      <c r="D103" s="21"/>
    </row>
    <row r="104" spans="1:6" x14ac:dyDescent="0.35">
      <c r="A104" s="21" t="s">
        <v>49</v>
      </c>
      <c r="B104" s="22"/>
      <c r="C104" s="22">
        <v>7</v>
      </c>
      <c r="D104" s="21"/>
    </row>
    <row r="105" spans="1:6" ht="29" x14ac:dyDescent="0.35">
      <c r="A105" s="1" t="s">
        <v>58</v>
      </c>
      <c r="B105" s="10"/>
      <c r="C105" s="7">
        <f>C100/(252-26-10-7)</f>
        <v>46.851674641148328</v>
      </c>
    </row>
    <row r="106" spans="1:6" x14ac:dyDescent="0.35">
      <c r="B106" s="10"/>
      <c r="C106" s="7"/>
    </row>
    <row r="107" spans="1:6" x14ac:dyDescent="0.35">
      <c r="A107" s="1" t="s">
        <v>50</v>
      </c>
      <c r="B107" s="10"/>
      <c r="C107" s="7">
        <f>C105/6</f>
        <v>7.8086124401913883</v>
      </c>
    </row>
    <row r="108" spans="1:6" ht="29" x14ac:dyDescent="0.35">
      <c r="A108" s="1" t="s">
        <v>51</v>
      </c>
      <c r="B108" s="10"/>
      <c r="C108" s="23" t="s">
        <v>60</v>
      </c>
    </row>
    <row r="110" spans="1:6" x14ac:dyDescent="0.35">
      <c r="A110" s="5" t="s">
        <v>99</v>
      </c>
      <c r="B110" s="4"/>
      <c r="C110" s="5"/>
      <c r="D110" s="5"/>
      <c r="E110" s="5"/>
    </row>
    <row r="111" spans="1:6" ht="58" x14ac:dyDescent="0.35">
      <c r="A111" s="3" t="s">
        <v>52</v>
      </c>
      <c r="B111" s="3" t="s">
        <v>61</v>
      </c>
      <c r="C111" s="3" t="s">
        <v>64</v>
      </c>
      <c r="D111" s="3" t="s">
        <v>62</v>
      </c>
      <c r="E111" s="3" t="s">
        <v>63</v>
      </c>
    </row>
    <row r="112" spans="1:6" x14ac:dyDescent="0.35">
      <c r="A112" s="1" t="s">
        <v>53</v>
      </c>
      <c r="B112" s="24">
        <v>6</v>
      </c>
      <c r="C112" s="25">
        <f>995400/6/12</f>
        <v>13825</v>
      </c>
      <c r="D112" s="25">
        <v>11500</v>
      </c>
      <c r="E112" s="25">
        <v>8169.25</v>
      </c>
      <c r="F112" s="26"/>
    </row>
    <row r="113" spans="1:6" x14ac:dyDescent="0.35">
      <c r="A113" s="1" t="s">
        <v>69</v>
      </c>
      <c r="B113" s="24">
        <v>6</v>
      </c>
      <c r="C113" s="25">
        <f>C112*$B$113</f>
        <v>82950</v>
      </c>
      <c r="D113" s="25">
        <f t="shared" ref="D113:E113" si="11">D112*$B$113</f>
        <v>69000</v>
      </c>
      <c r="E113" s="25">
        <f t="shared" si="11"/>
        <v>49015.5</v>
      </c>
      <c r="F113" s="26"/>
    </row>
    <row r="114" spans="1:6" x14ac:dyDescent="0.35">
      <c r="B114" s="24"/>
      <c r="C114" s="25"/>
      <c r="D114" s="25"/>
      <c r="E114" s="25"/>
      <c r="F114" s="26"/>
    </row>
    <row r="115" spans="1:6" x14ac:dyDescent="0.35">
      <c r="A115" s="5" t="s">
        <v>66</v>
      </c>
      <c r="B115" s="27" t="s">
        <v>67</v>
      </c>
      <c r="C115" s="28" t="s">
        <v>68</v>
      </c>
      <c r="D115" s="28"/>
      <c r="E115" s="28"/>
      <c r="F115" s="26"/>
    </row>
    <row r="116" spans="1:6" x14ac:dyDescent="0.35">
      <c r="A116" s="1" t="s">
        <v>65</v>
      </c>
      <c r="B116" s="24">
        <v>6</v>
      </c>
      <c r="C116" s="25">
        <v>995400</v>
      </c>
      <c r="F116" s="26"/>
    </row>
    <row r="117" spans="1:6" x14ac:dyDescent="0.35">
      <c r="A117" s="1" t="s">
        <v>71</v>
      </c>
      <c r="B117" s="24">
        <v>6</v>
      </c>
      <c r="C117" s="25">
        <v>58800</v>
      </c>
      <c r="F117" s="26"/>
    </row>
    <row r="118" spans="1:6" ht="29" x14ac:dyDescent="0.35">
      <c r="A118" s="1" t="s">
        <v>70</v>
      </c>
      <c r="F118" s="26"/>
    </row>
    <row r="119" spans="1:6" ht="29" x14ac:dyDescent="0.35">
      <c r="A119" s="1" t="s">
        <v>72</v>
      </c>
      <c r="B119" s="24">
        <v>6</v>
      </c>
      <c r="C119" s="29">
        <f>C116*0.085</f>
        <v>84609</v>
      </c>
    </row>
    <row r="120" spans="1:6" x14ac:dyDescent="0.35">
      <c r="A120" s="1" t="s">
        <v>74</v>
      </c>
    </row>
    <row r="121" spans="1:6" x14ac:dyDescent="0.35">
      <c r="A121" s="1">
        <v>2026</v>
      </c>
      <c r="B121" s="30">
        <v>3.3000000000000002E-2</v>
      </c>
      <c r="E121" s="25"/>
    </row>
    <row r="122" spans="1:6" x14ac:dyDescent="0.35">
      <c r="A122" s="1">
        <v>2027</v>
      </c>
      <c r="B122" s="30">
        <v>2.5000000000000001E-2</v>
      </c>
    </row>
    <row r="123" spans="1:6" x14ac:dyDescent="0.35">
      <c r="A123" s="1">
        <v>2028</v>
      </c>
      <c r="B123" s="30">
        <v>0.03</v>
      </c>
    </row>
    <row r="124" spans="1:6" x14ac:dyDescent="0.35">
      <c r="A124" s="1">
        <v>2029</v>
      </c>
      <c r="B124" s="30">
        <v>0.03</v>
      </c>
    </row>
    <row r="125" spans="1:6" x14ac:dyDescent="0.35">
      <c r="A125" s="1">
        <v>2030</v>
      </c>
      <c r="B125" s="30">
        <v>0.03</v>
      </c>
    </row>
    <row r="126" spans="1:6" x14ac:dyDescent="0.35">
      <c r="A126" s="1">
        <v>2031</v>
      </c>
      <c r="B126" s="30">
        <v>0.03</v>
      </c>
    </row>
    <row r="127" spans="1:6" x14ac:dyDescent="0.35">
      <c r="A127" s="1">
        <v>2032</v>
      </c>
      <c r="B127" s="30">
        <v>0.03</v>
      </c>
    </row>
    <row r="128" spans="1:6" x14ac:dyDescent="0.35">
      <c r="A128" s="1">
        <v>2033</v>
      </c>
      <c r="B128" s="30">
        <v>0.03</v>
      </c>
    </row>
    <row r="129" spans="1:6" x14ac:dyDescent="0.35">
      <c r="A129" s="1">
        <v>2034</v>
      </c>
      <c r="B129" s="30">
        <v>0.03</v>
      </c>
    </row>
    <row r="130" spans="1:6" x14ac:dyDescent="0.35">
      <c r="A130" s="1">
        <v>2035</v>
      </c>
      <c r="B130" s="30">
        <v>0.03</v>
      </c>
    </row>
    <row r="131" spans="1:6" x14ac:dyDescent="0.35">
      <c r="A131" s="1" t="s">
        <v>66</v>
      </c>
    </row>
    <row r="132" spans="1:6" x14ac:dyDescent="0.35">
      <c r="A132" s="43"/>
      <c r="B132" s="43" t="s">
        <v>75</v>
      </c>
      <c r="C132" s="43" t="s">
        <v>76</v>
      </c>
      <c r="D132" s="39" t="s">
        <v>77</v>
      </c>
      <c r="E132" s="39" t="s">
        <v>73</v>
      </c>
      <c r="F132" s="40" t="s">
        <v>78</v>
      </c>
    </row>
    <row r="133" spans="1:6" x14ac:dyDescent="0.35">
      <c r="A133" s="43"/>
      <c r="B133" s="43"/>
      <c r="C133" s="43"/>
      <c r="D133" s="39"/>
      <c r="E133" s="39"/>
      <c r="F133" s="41"/>
    </row>
    <row r="134" spans="1:6" ht="25.25" customHeight="1" x14ac:dyDescent="0.35">
      <c r="A134" s="43"/>
      <c r="B134" s="43"/>
      <c r="C134" s="43"/>
      <c r="D134" s="39"/>
      <c r="E134" s="39"/>
      <c r="F134" s="42"/>
    </row>
    <row r="135" spans="1:6" x14ac:dyDescent="0.35">
      <c r="A135" s="31">
        <v>2025</v>
      </c>
      <c r="B135" s="32">
        <f>(5000+1000+800+1000+2000)*6</f>
        <v>58800</v>
      </c>
      <c r="C135" s="32">
        <v>995400</v>
      </c>
      <c r="D135" s="33">
        <f t="shared" ref="D135:D146" si="12">B135+C135</f>
        <v>1054200</v>
      </c>
      <c r="E135" s="34"/>
      <c r="F135" s="33">
        <f>D135+E135</f>
        <v>1054200</v>
      </c>
    </row>
    <row r="136" spans="1:6" x14ac:dyDescent="0.35">
      <c r="A136" s="31">
        <v>2026</v>
      </c>
      <c r="B136" s="32"/>
      <c r="C136" s="32">
        <f>$C$135*(1.085)</f>
        <v>1080009</v>
      </c>
      <c r="D136" s="33">
        <f t="shared" si="12"/>
        <v>1080009</v>
      </c>
      <c r="E136" s="35">
        <v>3.3000000000000002E-2</v>
      </c>
      <c r="F136" s="33">
        <f>D136*(1+E136)</f>
        <v>1115649.297</v>
      </c>
    </row>
    <row r="137" spans="1:6" x14ac:dyDescent="0.35">
      <c r="A137" s="31">
        <v>2027</v>
      </c>
      <c r="B137" s="32"/>
      <c r="C137" s="32">
        <f t="shared" ref="C137:C145" si="13">$C$135*(1.085)</f>
        <v>1080009</v>
      </c>
      <c r="D137" s="33">
        <f t="shared" si="12"/>
        <v>1080009</v>
      </c>
      <c r="E137" s="35">
        <v>2.5000000000000001E-2</v>
      </c>
      <c r="F137" s="33">
        <f t="shared" ref="F137:F145" si="14">F136*(1+E137)</f>
        <v>1143540.5294249998</v>
      </c>
    </row>
    <row r="138" spans="1:6" x14ac:dyDescent="0.35">
      <c r="A138" s="31">
        <v>2028</v>
      </c>
      <c r="B138" s="32"/>
      <c r="C138" s="32">
        <f t="shared" si="13"/>
        <v>1080009</v>
      </c>
      <c r="D138" s="33">
        <f t="shared" si="12"/>
        <v>1080009</v>
      </c>
      <c r="E138" s="35">
        <v>0.03</v>
      </c>
      <c r="F138" s="33">
        <f t="shared" si="14"/>
        <v>1177846.7453077498</v>
      </c>
    </row>
    <row r="139" spans="1:6" x14ac:dyDescent="0.35">
      <c r="A139" s="31">
        <v>2029</v>
      </c>
      <c r="B139" s="32"/>
      <c r="C139" s="32">
        <f t="shared" si="13"/>
        <v>1080009</v>
      </c>
      <c r="D139" s="33">
        <f t="shared" si="12"/>
        <v>1080009</v>
      </c>
      <c r="E139" s="35">
        <v>0.03</v>
      </c>
      <c r="F139" s="33">
        <f t="shared" si="14"/>
        <v>1213182.1476669824</v>
      </c>
    </row>
    <row r="140" spans="1:6" x14ac:dyDescent="0.35">
      <c r="A140" s="31">
        <v>2030</v>
      </c>
      <c r="B140" s="32"/>
      <c r="C140" s="32">
        <f t="shared" si="13"/>
        <v>1080009</v>
      </c>
      <c r="D140" s="33">
        <f t="shared" si="12"/>
        <v>1080009</v>
      </c>
      <c r="E140" s="35">
        <v>0.03</v>
      </c>
      <c r="F140" s="33">
        <f t="shared" si="14"/>
        <v>1249577.6120969919</v>
      </c>
    </row>
    <row r="141" spans="1:6" x14ac:dyDescent="0.35">
      <c r="A141" s="31">
        <v>2031</v>
      </c>
      <c r="B141" s="32"/>
      <c r="C141" s="32">
        <f t="shared" si="13"/>
        <v>1080009</v>
      </c>
      <c r="D141" s="33">
        <f t="shared" si="12"/>
        <v>1080009</v>
      </c>
      <c r="E141" s="35">
        <v>0.03</v>
      </c>
      <c r="F141" s="33">
        <f t="shared" si="14"/>
        <v>1287064.9404599017</v>
      </c>
    </row>
    <row r="142" spans="1:6" x14ac:dyDescent="0.35">
      <c r="A142" s="31">
        <v>2032</v>
      </c>
      <c r="B142" s="32"/>
      <c r="C142" s="32">
        <f t="shared" si="13"/>
        <v>1080009</v>
      </c>
      <c r="D142" s="33">
        <f t="shared" si="12"/>
        <v>1080009</v>
      </c>
      <c r="E142" s="35">
        <v>0.03</v>
      </c>
      <c r="F142" s="33">
        <f t="shared" si="14"/>
        <v>1325676.8886736988</v>
      </c>
    </row>
    <row r="143" spans="1:6" x14ac:dyDescent="0.35">
      <c r="A143" s="31">
        <v>2033</v>
      </c>
      <c r="B143" s="32"/>
      <c r="C143" s="32">
        <f t="shared" si="13"/>
        <v>1080009</v>
      </c>
      <c r="D143" s="33">
        <f t="shared" si="12"/>
        <v>1080009</v>
      </c>
      <c r="E143" s="35">
        <v>0.03</v>
      </c>
      <c r="F143" s="33">
        <f t="shared" si="14"/>
        <v>1365447.1953339097</v>
      </c>
    </row>
    <row r="144" spans="1:6" x14ac:dyDescent="0.35">
      <c r="A144" s="31">
        <v>2034</v>
      </c>
      <c r="B144" s="32"/>
      <c r="C144" s="32">
        <f t="shared" si="13"/>
        <v>1080009</v>
      </c>
      <c r="D144" s="33">
        <f t="shared" si="12"/>
        <v>1080009</v>
      </c>
      <c r="E144" s="35">
        <v>0.03</v>
      </c>
      <c r="F144" s="33">
        <f t="shared" si="14"/>
        <v>1406410.611193927</v>
      </c>
    </row>
    <row r="145" spans="1:6" x14ac:dyDescent="0.35">
      <c r="A145" s="31">
        <v>2035</v>
      </c>
      <c r="B145" s="32"/>
      <c r="C145" s="32">
        <f t="shared" si="13"/>
        <v>1080009</v>
      </c>
      <c r="D145" s="33">
        <f t="shared" si="12"/>
        <v>1080009</v>
      </c>
      <c r="E145" s="35">
        <v>0.03</v>
      </c>
      <c r="F145" s="33">
        <f t="shared" si="14"/>
        <v>1448602.9295297449</v>
      </c>
    </row>
    <row r="146" spans="1:6" x14ac:dyDescent="0.35">
      <c r="A146" s="36"/>
      <c r="B146" s="36">
        <f>SUM(B135:B145)</f>
        <v>58800</v>
      </c>
      <c r="C146" s="36">
        <f>SUM(C135:C145)</f>
        <v>11795490</v>
      </c>
      <c r="D146" s="36">
        <f t="shared" si="12"/>
        <v>11854290</v>
      </c>
      <c r="E146" s="37"/>
      <c r="F146" s="38">
        <f>SUM(F135:F145)</f>
        <v>13787198.896687906</v>
      </c>
    </row>
  </sheetData>
  <mergeCells count="6">
    <mergeCell ref="D132:D134"/>
    <mergeCell ref="E132:E134"/>
    <mergeCell ref="F132:F134"/>
    <mergeCell ref="A132:A134"/>
    <mergeCell ref="B132:B134"/>
    <mergeCell ref="C132:C134"/>
  </mergeCells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5C5AF3960F1B049B53D892FA78AAB35" ma:contentTypeVersion="11" ma:contentTypeDescription="Utwórz nowy dokument." ma:contentTypeScope="" ma:versionID="4d894c350b3f9363262132e1c943a3d9">
  <xsd:schema xmlns:xsd="http://www.w3.org/2001/XMLSchema" xmlns:xs="http://www.w3.org/2001/XMLSchema" xmlns:p="http://schemas.microsoft.com/office/2006/metadata/properties" xmlns:ns2="e2a66f41-e71c-43c0-978c-6b994620f43b" xmlns:ns3="8d6cc8ba-e0a3-4201-9943-658c578bb511" targetNamespace="http://schemas.microsoft.com/office/2006/metadata/properties" ma:root="true" ma:fieldsID="9dad50035b0489719b73a8fc70f969e4" ns2:_="" ns3:_="">
    <xsd:import namespace="e2a66f41-e71c-43c0-978c-6b994620f43b"/>
    <xsd:import namespace="8d6cc8ba-e0a3-4201-9943-658c578bb5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6f41-e71c-43c0-978c-6b994620f4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e835e703-0ab1-479c-86ae-40704161ae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cc8ba-e0a3-4201-9943-658c578bb51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5843598-b322-428f-9e8a-d8a703e0deef}" ma:internalName="TaxCatchAll" ma:showField="CatchAllData" ma:web="8d6cc8ba-e0a3-4201-9943-658c578bb5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6f41-e71c-43c0-978c-6b994620f43b">
      <Terms xmlns="http://schemas.microsoft.com/office/infopath/2007/PartnerControls"/>
    </lcf76f155ced4ddcb4097134ff3c332f>
    <TaxCatchAll xmlns="8d6cc8ba-e0a3-4201-9943-658c578bb511" xsi:nil="true"/>
  </documentManagement>
</p:properties>
</file>

<file path=customXml/itemProps1.xml><?xml version="1.0" encoding="utf-8"?>
<ds:datastoreItem xmlns:ds="http://schemas.openxmlformats.org/officeDocument/2006/customXml" ds:itemID="{6668197C-7B2D-4ABE-8234-F5A700D6FE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74A00E-884E-49AE-B101-2B4D57C17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a66f41-e71c-43c0-978c-6b994620f43b"/>
    <ds:schemaRef ds:uri="8d6cc8ba-e0a3-4201-9943-658c578bb5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56C35E-C131-4406-9E3D-E836D1EC126D}">
  <ds:schemaRefs>
    <ds:schemaRef ds:uri="http://schemas.microsoft.com/office/2006/metadata/properties"/>
    <ds:schemaRef ds:uri="http://schemas.microsoft.com/office/infopath/2007/PartnerControls"/>
    <ds:schemaRef ds:uri="e2a66f41-e71c-43c0-978c-6b994620f43b"/>
    <ds:schemaRef ds:uri="8d6cc8ba-e0a3-4201-9943-658c578bb51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Cikoto-Wawrzyniak Iwona</dc:creator>
  <cp:lastModifiedBy>Małecka Agata</cp:lastModifiedBy>
  <dcterms:created xsi:type="dcterms:W3CDTF">2025-06-01T20:26:52Z</dcterms:created>
  <dcterms:modified xsi:type="dcterms:W3CDTF">2025-06-05T09:59:57Z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0x01010045C5AF3960F1B049B53D892FA78AAB35</vt:lpwstr>
  </property>
</Properties>
</file>